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240" yWindow="105" windowWidth="14805" windowHeight="8010" firstSheet="1" activeTab="1"/>
  </bookViews>
  <sheets>
    <sheet name="1" sheetId="1" state="hidden" r:id="rId1"/>
    <sheet name="1 (2)" sheetId="4" r:id="rId2"/>
  </sheets>
  <calcPr calcId="144525"/>
</workbook>
</file>

<file path=xl/calcChain.xml><?xml version="1.0" encoding="utf-8"?>
<calcChain xmlns="http://schemas.openxmlformats.org/spreadsheetml/2006/main">
  <c r="C9" i="4" l="1"/>
  <c r="G12" i="4" l="1"/>
  <c r="G8" i="4"/>
  <c r="C11" i="4" l="1"/>
  <c r="C10" i="4" l="1"/>
  <c r="E12" i="4" l="1"/>
  <c r="E15" i="4" s="1"/>
  <c r="H8" i="4" l="1"/>
  <c r="G7" i="4"/>
  <c r="H12" i="4" l="1"/>
  <c r="C11" i="1"/>
  <c r="E12" i="1"/>
  <c r="E15" i="1" s="1"/>
  <c r="C10" i="1"/>
  <c r="C9" i="1"/>
  <c r="C15" i="4" l="1"/>
  <c r="C15" i="1"/>
  <c r="E16" i="1" s="1"/>
  <c r="C16" i="1" s="1"/>
  <c r="E16" i="4" l="1"/>
</calcChain>
</file>

<file path=xl/sharedStrings.xml><?xml version="1.0" encoding="utf-8"?>
<sst xmlns="http://schemas.openxmlformats.org/spreadsheetml/2006/main" count="64" uniqueCount="39">
  <si>
    <t>فرم تسویه حساب</t>
  </si>
  <si>
    <t>ردیف</t>
  </si>
  <si>
    <t>شرح</t>
  </si>
  <si>
    <t>مبلغ</t>
  </si>
  <si>
    <t>کسورات</t>
  </si>
  <si>
    <t>حقوق و مزایای معوق</t>
  </si>
  <si>
    <t>عیدی و پاداس</t>
  </si>
  <si>
    <t>باز خرید مرخصی</t>
  </si>
  <si>
    <t>بازخرید سنوات</t>
  </si>
  <si>
    <t>بن کارگری</t>
  </si>
  <si>
    <t>پاداش</t>
  </si>
  <si>
    <t>آکورد</t>
  </si>
  <si>
    <t xml:space="preserve">بیمه </t>
  </si>
  <si>
    <t>مالیات</t>
  </si>
  <si>
    <t>مساعده</t>
  </si>
  <si>
    <t>وام</t>
  </si>
  <si>
    <t>بدهی مرخصی</t>
  </si>
  <si>
    <t>جریمه</t>
  </si>
  <si>
    <t>****</t>
  </si>
  <si>
    <t>حقوق روزانه (ریال)</t>
  </si>
  <si>
    <t>کارکرد (روز)</t>
  </si>
  <si>
    <t>مرخصی (دقیقه)</t>
  </si>
  <si>
    <t>مانده نهایی</t>
  </si>
  <si>
    <t>جمع کل</t>
  </si>
  <si>
    <t>مزایا</t>
  </si>
  <si>
    <t>کارکرد سنوات (روز)</t>
  </si>
  <si>
    <t>مبلغ (ریال)</t>
  </si>
  <si>
    <t>مبلغ قابل پرداخت</t>
  </si>
  <si>
    <t xml:space="preserve">فرم بازخرید سنوات و مرخصی پرسنل  </t>
  </si>
  <si>
    <t>موارد دارای فرمول محاسباتی</t>
  </si>
  <si>
    <t>جمع مزایا</t>
  </si>
  <si>
    <t>جمع کسورات</t>
  </si>
  <si>
    <t>*</t>
  </si>
  <si>
    <t>عیدی و پاداش</t>
  </si>
  <si>
    <t>سقف عیدی سال 1397</t>
  </si>
  <si>
    <t>سقف عیدی سال 1396</t>
  </si>
  <si>
    <t>ما به التفاوت</t>
  </si>
  <si>
    <t>فاصله تا سقف</t>
  </si>
  <si>
    <t>اطلاعات وارده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</si>
</sst>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_-;_-* #,##0\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B Nazanin"/>
      <charset val="178"/>
    </font>
    <font>
      <b/>
      <sz val="16"/>
      <color theme="1"/>
      <name val="B Nazanin"/>
      <charset val="178"/>
    </font>
    <font>
      <b/>
      <sz val="18"/>
      <color theme="1"/>
      <name val="B Nazanin"/>
      <charset val="178"/>
    </font>
    <font>
      <b/>
      <sz val="12"/>
      <color theme="1"/>
      <name val="B Nazanin"/>
      <charset val="178"/>
    </font>
    <font>
      <b/>
      <sz val="11"/>
      <color theme="1"/>
      <name val="B Titr"/>
      <charset val="178"/>
    </font>
    <font>
      <b/>
      <sz val="12"/>
      <color theme="1"/>
      <name val="B Titr"/>
      <charset val="178"/>
    </font>
  </fonts>
  <fills count="11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3" tint="0.80001220740379042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2" fillId="0" borderId="1" xfId="0" applyFont="1" applyBorder="1"/>
    <xf numFmtId="165" fontId="2" fillId="0" borderId="1" xfId="1" applyNumberFormat="1" applyFont="1" applyBorder="1"/>
    <xf numFmtId="0" fontId="2" fillId="3" borderId="1" xfId="0" applyFont="1" applyFill="1" applyBorder="1" applyAlignment="1">
      <alignment vertical="center"/>
    </xf>
    <xf numFmtId="0" fontId="2" fillId="0" borderId="0" xfId="0" applyFont="1" applyBorder="1"/>
    <xf numFmtId="164" fontId="2" fillId="0" borderId="0" xfId="1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4" borderId="7" xfId="0" applyFont="1" applyFill="1" applyBorder="1"/>
    <xf numFmtId="165" fontId="2" fillId="4" borderId="1" xfId="1" applyNumberFormat="1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164" fontId="5" fillId="0" borderId="0" xfId="1" applyFont="1" applyBorder="1" applyAlignment="1">
      <alignment horizontal="center" vertical="center"/>
    </xf>
    <xf numFmtId="165" fontId="5" fillId="7" borderId="1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165" fontId="2" fillId="5" borderId="17" xfId="1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5" fontId="5" fillId="7" borderId="19" xfId="1" applyNumberFormat="1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3" fontId="5" fillId="8" borderId="26" xfId="0" applyNumberFormat="1" applyFont="1" applyFill="1" applyBorder="1" applyAlignment="1">
      <alignment horizontal="center" vertical="center"/>
    </xf>
    <xf numFmtId="0" fontId="5" fillId="9" borderId="25" xfId="0" applyFont="1" applyFill="1" applyBorder="1" applyAlignment="1">
      <alignment horizontal="center" vertical="center"/>
    </xf>
    <xf numFmtId="3" fontId="5" fillId="9" borderId="26" xfId="0" applyNumberFormat="1" applyFont="1" applyFill="1" applyBorder="1" applyAlignment="1">
      <alignment horizontal="center" vertical="center"/>
    </xf>
    <xf numFmtId="164" fontId="7" fillId="0" borderId="0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65" fontId="7" fillId="7" borderId="27" xfId="1" applyNumberFormat="1" applyFont="1" applyFill="1" applyBorder="1" applyAlignment="1">
      <alignment horizontal="center" vertical="center"/>
    </xf>
    <xf numFmtId="165" fontId="7" fillId="7" borderId="17" xfId="1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9" borderId="0" xfId="0" applyNumberFormat="1" applyFont="1" applyFill="1" applyAlignment="1">
      <alignment horizontal="center" vertical="center"/>
    </xf>
    <xf numFmtId="3" fontId="5" fillId="9" borderId="0" xfId="1" applyNumberFormat="1" applyFont="1" applyFill="1" applyAlignment="1">
      <alignment horizontal="center" vertical="center"/>
    </xf>
    <xf numFmtId="3" fontId="5" fillId="8" borderId="0" xfId="0" applyNumberFormat="1" applyFont="1" applyFill="1" applyAlignment="1">
      <alignment horizontal="center" vertical="center"/>
    </xf>
    <xf numFmtId="3" fontId="5" fillId="8" borderId="0" xfId="1" applyNumberFormat="1" applyFont="1" applyFill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165" fontId="5" fillId="10" borderId="19" xfId="1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5" fillId="10" borderId="1" xfId="1" applyNumberFormat="1" applyFont="1" applyFill="1" applyBorder="1" applyAlignment="1" applyProtection="1">
      <alignment horizontal="center" vertical="center"/>
      <protection locked="0"/>
    </xf>
    <xf numFmtId="165" fontId="5" fillId="10" borderId="10" xfId="1" applyNumberFormat="1" applyFont="1" applyFill="1" applyBorder="1" applyAlignment="1" applyProtection="1">
      <alignment horizontal="center" vertical="center"/>
      <protection locked="0"/>
    </xf>
    <xf numFmtId="165" fontId="5" fillId="10" borderId="20" xfId="1" applyNumberFormat="1" applyFont="1" applyFill="1" applyBorder="1" applyAlignment="1" applyProtection="1">
      <alignment horizontal="center" vertical="center"/>
      <protection locked="0"/>
    </xf>
    <xf numFmtId="165" fontId="5" fillId="10" borderId="19" xfId="1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3" fontId="5" fillId="4" borderId="22" xfId="1" applyNumberFormat="1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6"/>
  <sheetViews>
    <sheetView rightToLeft="1" topLeftCell="A4" workbookViewId="0">
      <selection activeCell="A19" sqref="A19"/>
    </sheetView>
  </sheetViews>
  <sheetFormatPr defaultColWidth="9" defaultRowHeight="24" x14ac:dyDescent="0.6"/>
  <cols>
    <col min="1" max="1" width="20.375" style="1" customWidth="1"/>
    <col min="2" max="2" width="27.375" style="1" customWidth="1"/>
    <col min="3" max="3" width="20.875" style="1" customWidth="1"/>
    <col min="4" max="4" width="12.625" style="1" customWidth="1"/>
    <col min="5" max="5" width="16.125" style="1" bestFit="1" customWidth="1"/>
    <col min="6" max="6" width="9" style="5"/>
    <col min="7" max="16384" width="9" style="1"/>
  </cols>
  <sheetData>
    <row r="1" spans="1:6" ht="41.25" customHeight="1" x14ac:dyDescent="0.6">
      <c r="A1" s="73" t="s">
        <v>0</v>
      </c>
      <c r="B1" s="74"/>
      <c r="C1" s="74"/>
      <c r="D1" s="74"/>
      <c r="E1" s="75"/>
    </row>
    <row r="2" spans="1:6" x14ac:dyDescent="0.6">
      <c r="A2" s="10" t="s">
        <v>19</v>
      </c>
      <c r="B2" s="11">
        <v>300011</v>
      </c>
      <c r="C2" s="5"/>
      <c r="D2" s="5"/>
      <c r="E2" s="7"/>
    </row>
    <row r="3" spans="1:6" x14ac:dyDescent="0.6">
      <c r="A3" s="8" t="s">
        <v>20</v>
      </c>
      <c r="B3" s="9">
        <v>92</v>
      </c>
      <c r="C3" s="5"/>
      <c r="D3" s="5"/>
      <c r="E3" s="7"/>
    </row>
    <row r="4" spans="1:6" x14ac:dyDescent="0.6">
      <c r="A4" s="17" t="s">
        <v>25</v>
      </c>
      <c r="B4" s="9">
        <v>31</v>
      </c>
      <c r="C4" s="5"/>
      <c r="D4" s="5"/>
      <c r="E4" s="5"/>
    </row>
    <row r="5" spans="1:6" x14ac:dyDescent="0.6">
      <c r="A5" s="12" t="s">
        <v>21</v>
      </c>
      <c r="B5" s="13">
        <v>-417</v>
      </c>
      <c r="C5" s="14"/>
      <c r="D5" s="15"/>
      <c r="E5" s="16"/>
    </row>
    <row r="6" spans="1:6" x14ac:dyDescent="0.6">
      <c r="A6" s="76" t="s">
        <v>1</v>
      </c>
      <c r="B6" s="76" t="s">
        <v>24</v>
      </c>
      <c r="C6" s="76"/>
      <c r="D6" s="76" t="s">
        <v>4</v>
      </c>
      <c r="E6" s="76"/>
    </row>
    <row r="7" spans="1:6" ht="20.25" customHeight="1" x14ac:dyDescent="0.6">
      <c r="A7" s="76"/>
      <c r="B7" s="4" t="s">
        <v>2</v>
      </c>
      <c r="C7" s="4" t="s">
        <v>3</v>
      </c>
      <c r="D7" s="4" t="s">
        <v>4</v>
      </c>
      <c r="E7" s="4" t="s">
        <v>3</v>
      </c>
    </row>
    <row r="8" spans="1:6" x14ac:dyDescent="0.6">
      <c r="A8" s="2">
        <v>1</v>
      </c>
      <c r="B8" s="2" t="s">
        <v>5</v>
      </c>
      <c r="C8" s="3"/>
      <c r="D8" s="2" t="s">
        <v>12</v>
      </c>
      <c r="E8" s="3"/>
      <c r="F8" s="6"/>
    </row>
    <row r="9" spans="1:6" x14ac:dyDescent="0.6">
      <c r="A9" s="2">
        <v>2</v>
      </c>
      <c r="B9" s="2" t="s">
        <v>6</v>
      </c>
      <c r="C9" s="3">
        <f>B2*60/365*B3</f>
        <v>4537152.6575342463</v>
      </c>
      <c r="D9" s="2" t="s">
        <v>13</v>
      </c>
      <c r="E9" s="3"/>
      <c r="F9" s="6"/>
    </row>
    <row r="10" spans="1:6" x14ac:dyDescent="0.6">
      <c r="A10" s="2">
        <v>3</v>
      </c>
      <c r="B10" s="2" t="s">
        <v>7</v>
      </c>
      <c r="C10" s="3">
        <f>IF(B5&gt;0,(B2/400)*B5,0)</f>
        <v>0</v>
      </c>
      <c r="D10" s="2" t="s">
        <v>14</v>
      </c>
      <c r="E10" s="3"/>
      <c r="F10" s="6"/>
    </row>
    <row r="11" spans="1:6" x14ac:dyDescent="0.6">
      <c r="A11" s="2">
        <v>4</v>
      </c>
      <c r="B11" s="2" t="s">
        <v>8</v>
      </c>
      <c r="C11" s="3">
        <f>B2*30/365*B4</f>
        <v>764411.58904109593</v>
      </c>
      <c r="D11" s="2" t="s">
        <v>15</v>
      </c>
      <c r="E11" s="3"/>
      <c r="F11" s="6"/>
    </row>
    <row r="12" spans="1:6" x14ac:dyDescent="0.6">
      <c r="A12" s="2">
        <v>5</v>
      </c>
      <c r="B12" s="2" t="s">
        <v>9</v>
      </c>
      <c r="C12" s="3"/>
      <c r="D12" s="2" t="s">
        <v>16</v>
      </c>
      <c r="E12" s="3">
        <f>IF(B5&lt;0,(B2/440)*B5,0)</f>
        <v>-284328.60681818181</v>
      </c>
      <c r="F12" s="6"/>
    </row>
    <row r="13" spans="1:6" x14ac:dyDescent="0.6">
      <c r="A13" s="2">
        <v>6</v>
      </c>
      <c r="B13" s="2" t="s">
        <v>10</v>
      </c>
      <c r="C13" s="3">
        <v>200000</v>
      </c>
      <c r="D13" s="2" t="s">
        <v>17</v>
      </c>
      <c r="E13" s="3"/>
      <c r="F13" s="6"/>
    </row>
    <row r="14" spans="1:6" x14ac:dyDescent="0.6">
      <c r="A14" s="2">
        <v>7</v>
      </c>
      <c r="B14" s="2" t="s">
        <v>11</v>
      </c>
      <c r="C14" s="3"/>
      <c r="D14" s="2" t="s">
        <v>18</v>
      </c>
      <c r="E14" s="3"/>
      <c r="F14" s="6"/>
    </row>
    <row r="15" spans="1:6" x14ac:dyDescent="0.6">
      <c r="A15" s="12">
        <v>8</v>
      </c>
      <c r="B15" s="12" t="s">
        <v>23</v>
      </c>
      <c r="C15" s="11">
        <f>SUM(C8:C14)</f>
        <v>5501564.2465753425</v>
      </c>
      <c r="D15" s="12"/>
      <c r="E15" s="11">
        <f>SUM(E8:E13)*-1</f>
        <v>284328.60681818181</v>
      </c>
      <c r="F15" s="6"/>
    </row>
    <row r="16" spans="1:6" ht="26.25" customHeight="1" x14ac:dyDescent="0.6">
      <c r="A16" s="2">
        <v>9</v>
      </c>
      <c r="B16" s="2" t="s">
        <v>22</v>
      </c>
      <c r="C16" s="3">
        <f>C8+C9+C10+C11+C12+C13+C14-E8-E9-E10-E11+E12-E13-E14-E16</f>
        <v>0</v>
      </c>
      <c r="D16" s="2"/>
      <c r="E16" s="3">
        <f>C15-E15</f>
        <v>5217235.639757161</v>
      </c>
      <c r="F16" s="6"/>
    </row>
  </sheetData>
  <mergeCells count="4">
    <mergeCell ref="A1:E1"/>
    <mergeCell ref="B6:C6"/>
    <mergeCell ref="D6:E6"/>
    <mergeCell ref="A6:A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2"/>
  <sheetViews>
    <sheetView rightToLeft="1" tabSelected="1" zoomScaleNormal="100" zoomScaleSheetLayoutView="90" workbookViewId="0">
      <selection activeCell="B2" sqref="B2:B3"/>
    </sheetView>
  </sheetViews>
  <sheetFormatPr defaultColWidth="9" defaultRowHeight="24" x14ac:dyDescent="0.25"/>
  <cols>
    <col min="1" max="1" width="17.375" style="19" customWidth="1"/>
    <col min="2" max="2" width="21.125" style="19" bestFit="1" customWidth="1"/>
    <col min="3" max="3" width="21.625" style="19" customWidth="1"/>
    <col min="4" max="4" width="14.125" style="19" customWidth="1"/>
    <col min="5" max="5" width="17.75" style="19" customWidth="1"/>
    <col min="6" max="6" width="9" style="18"/>
    <col min="7" max="7" width="25.125" style="19" bestFit="1" customWidth="1"/>
    <col min="8" max="8" width="13.375" style="56" bestFit="1" customWidth="1"/>
    <col min="9" max="16384" width="9" style="19"/>
  </cols>
  <sheetData>
    <row r="1" spans="1:8" ht="30.75" thickBot="1" x14ac:dyDescent="0.3">
      <c r="A1" s="77" t="s">
        <v>28</v>
      </c>
      <c r="B1" s="78"/>
      <c r="C1" s="78"/>
      <c r="D1" s="78"/>
      <c r="E1" s="79"/>
    </row>
    <row r="2" spans="1:8" s="22" customFormat="1" ht="21" x14ac:dyDescent="0.25">
      <c r="A2" s="43" t="s">
        <v>19</v>
      </c>
      <c r="B2" s="72">
        <v>421186</v>
      </c>
      <c r="C2" s="21"/>
      <c r="D2" s="21"/>
      <c r="E2" s="37"/>
      <c r="F2" s="21"/>
      <c r="H2" s="44"/>
    </row>
    <row r="3" spans="1:8" s="22" customFormat="1" ht="21" x14ac:dyDescent="0.25">
      <c r="A3" s="38" t="s">
        <v>20</v>
      </c>
      <c r="B3" s="71">
        <v>301</v>
      </c>
      <c r="C3" s="21"/>
      <c r="D3" s="21"/>
      <c r="E3" s="37"/>
      <c r="F3" s="21"/>
      <c r="H3" s="44"/>
    </row>
    <row r="4" spans="1:8" s="22" customFormat="1" ht="21" x14ac:dyDescent="0.25">
      <c r="A4" s="38" t="s">
        <v>25</v>
      </c>
      <c r="B4" s="71">
        <v>25</v>
      </c>
      <c r="C4" s="21"/>
      <c r="D4" s="21"/>
      <c r="E4" s="37"/>
      <c r="F4" s="21"/>
      <c r="G4" s="24" t="s">
        <v>29</v>
      </c>
      <c r="H4" s="44"/>
    </row>
    <row r="5" spans="1:8" s="22" customFormat="1" ht="21.75" thickBot="1" x14ac:dyDescent="0.3">
      <c r="A5" s="36" t="s">
        <v>21</v>
      </c>
      <c r="B5" s="70">
        <v>-977</v>
      </c>
      <c r="C5" s="25"/>
      <c r="D5" s="26"/>
      <c r="E5" s="39"/>
      <c r="F5" s="21"/>
      <c r="H5" s="44"/>
    </row>
    <row r="6" spans="1:8" s="32" customFormat="1" ht="22.5" x14ac:dyDescent="0.25">
      <c r="A6" s="80" t="s">
        <v>1</v>
      </c>
      <c r="B6" s="81" t="s">
        <v>24</v>
      </c>
      <c r="C6" s="81"/>
      <c r="D6" s="81" t="s">
        <v>4</v>
      </c>
      <c r="E6" s="82"/>
      <c r="F6" s="31"/>
      <c r="G6" s="45" t="s">
        <v>34</v>
      </c>
      <c r="H6" s="57"/>
    </row>
    <row r="7" spans="1:8" s="32" customFormat="1" ht="23.25" thickBot="1" x14ac:dyDescent="0.3">
      <c r="A7" s="80"/>
      <c r="B7" s="33" t="s">
        <v>2</v>
      </c>
      <c r="C7" s="33" t="s">
        <v>26</v>
      </c>
      <c r="D7" s="33" t="s">
        <v>2</v>
      </c>
      <c r="E7" s="40" t="s">
        <v>26</v>
      </c>
      <c r="F7" s="31"/>
      <c r="G7" s="46">
        <f>370423*90</f>
        <v>33338070</v>
      </c>
      <c r="H7" s="58" t="s">
        <v>37</v>
      </c>
    </row>
    <row r="8" spans="1:8" s="22" customFormat="1" ht="21" x14ac:dyDescent="0.25">
      <c r="A8" s="41">
        <v>1</v>
      </c>
      <c r="B8" s="27" t="s">
        <v>5</v>
      </c>
      <c r="C8" s="66">
        <v>9047000</v>
      </c>
      <c r="D8" s="28" t="s">
        <v>12</v>
      </c>
      <c r="E8" s="69">
        <v>36362</v>
      </c>
      <c r="F8" s="29"/>
      <c r="G8" s="44">
        <f>G7/365*B3</f>
        <v>27492490.602739725</v>
      </c>
      <c r="H8" s="59">
        <f>G8-C9</f>
        <v>6652438.6027397253</v>
      </c>
    </row>
    <row r="9" spans="1:8" s="22" customFormat="1" ht="21.75" thickBot="1" x14ac:dyDescent="0.3">
      <c r="A9" s="41">
        <v>2</v>
      </c>
      <c r="B9" s="27" t="s">
        <v>33</v>
      </c>
      <c r="C9" s="30">
        <f>ROUND(B2*60/365*B3,0)</f>
        <v>20840052</v>
      </c>
      <c r="D9" s="28" t="s">
        <v>13</v>
      </c>
      <c r="E9" s="69">
        <v>0</v>
      </c>
      <c r="F9" s="29"/>
      <c r="H9" s="44"/>
    </row>
    <row r="10" spans="1:8" s="22" customFormat="1" ht="21" x14ac:dyDescent="0.25">
      <c r="A10" s="41">
        <v>3</v>
      </c>
      <c r="B10" s="27" t="s">
        <v>7</v>
      </c>
      <c r="C10" s="30">
        <f>ROUND(IF(B5&gt;0,(B2/440)*B5,0),0)</f>
        <v>0</v>
      </c>
      <c r="D10" s="28" t="s">
        <v>14</v>
      </c>
      <c r="E10" s="69">
        <v>0</v>
      </c>
      <c r="F10" s="29"/>
      <c r="G10" s="47" t="s">
        <v>35</v>
      </c>
      <c r="H10" s="44"/>
    </row>
    <row r="11" spans="1:8" s="22" customFormat="1" ht="21.75" thickBot="1" x14ac:dyDescent="0.3">
      <c r="A11" s="41">
        <v>4</v>
      </c>
      <c r="B11" s="27" t="s">
        <v>8</v>
      </c>
      <c r="C11" s="30">
        <f>ROUND(B2*30/365*B4,0)</f>
        <v>865451</v>
      </c>
      <c r="D11" s="28" t="s">
        <v>15</v>
      </c>
      <c r="E11" s="69">
        <v>0</v>
      </c>
      <c r="F11" s="29"/>
      <c r="G11" s="48">
        <v>27897930</v>
      </c>
      <c r="H11" s="60" t="s">
        <v>36</v>
      </c>
    </row>
    <row r="12" spans="1:8" s="22" customFormat="1" ht="21" x14ac:dyDescent="0.25">
      <c r="A12" s="41">
        <v>5</v>
      </c>
      <c r="B12" s="27" t="s">
        <v>9</v>
      </c>
      <c r="C12" s="66">
        <v>0</v>
      </c>
      <c r="D12" s="28" t="s">
        <v>16</v>
      </c>
      <c r="E12" s="42">
        <f>ROUND(IF(B5&lt;0,(B2/440)*B5*-1,0),0)</f>
        <v>935224</v>
      </c>
      <c r="F12" s="29"/>
      <c r="G12" s="44">
        <f>G11/365*B3</f>
        <v>23006238.164383564</v>
      </c>
      <c r="H12" s="61">
        <f>G12-C9</f>
        <v>2166186.1643835641</v>
      </c>
    </row>
    <row r="13" spans="1:8" s="22" customFormat="1" ht="21" x14ac:dyDescent="0.25">
      <c r="A13" s="41">
        <v>6</v>
      </c>
      <c r="B13" s="27" t="s">
        <v>10</v>
      </c>
      <c r="C13" s="66">
        <v>0</v>
      </c>
      <c r="D13" s="28" t="s">
        <v>17</v>
      </c>
      <c r="E13" s="69">
        <v>20000</v>
      </c>
      <c r="F13" s="29"/>
      <c r="G13" s="44"/>
      <c r="H13" s="44"/>
    </row>
    <row r="14" spans="1:8" s="22" customFormat="1" ht="21.75" thickBot="1" x14ac:dyDescent="0.3">
      <c r="A14" s="38">
        <v>7</v>
      </c>
      <c r="B14" s="23" t="s">
        <v>11</v>
      </c>
      <c r="C14" s="67">
        <v>0</v>
      </c>
      <c r="D14" s="51" t="s">
        <v>18</v>
      </c>
      <c r="E14" s="68">
        <v>0</v>
      </c>
      <c r="F14" s="29"/>
      <c r="G14" s="64" t="s">
        <v>38</v>
      </c>
      <c r="H14" s="44"/>
    </row>
    <row r="15" spans="1:8" s="50" customFormat="1" ht="26.25" thickBot="1" x14ac:dyDescent="0.3">
      <c r="A15" s="52">
        <v>8</v>
      </c>
      <c r="B15" s="53" t="s">
        <v>30</v>
      </c>
      <c r="C15" s="54">
        <f>SUM(C8:C14)</f>
        <v>30752503</v>
      </c>
      <c r="D15" s="53" t="s">
        <v>31</v>
      </c>
      <c r="E15" s="55">
        <f>SUM(E8:E14)*-1</f>
        <v>-991586</v>
      </c>
      <c r="F15" s="49"/>
      <c r="H15" s="62"/>
    </row>
    <row r="16" spans="1:8" ht="27" thickBot="1" x14ac:dyDescent="0.3">
      <c r="A16" s="34" t="s">
        <v>32</v>
      </c>
      <c r="B16" s="83" t="s">
        <v>27</v>
      </c>
      <c r="C16" s="84"/>
      <c r="D16" s="85"/>
      <c r="E16" s="35">
        <f>C15+E15</f>
        <v>29760917</v>
      </c>
      <c r="F16" s="20"/>
    </row>
    <row r="17" spans="5:5" x14ac:dyDescent="0.25">
      <c r="E17" s="65"/>
    </row>
    <row r="18" spans="5:5" x14ac:dyDescent="0.25">
      <c r="E18" s="63"/>
    </row>
    <row r="19" spans="5:5" x14ac:dyDescent="0.25">
      <c r="E19" s="63"/>
    </row>
    <row r="20" spans="5:5" x14ac:dyDescent="0.25">
      <c r="E20" s="63"/>
    </row>
    <row r="21" spans="5:5" x14ac:dyDescent="0.25">
      <c r="E21" s="63"/>
    </row>
    <row r="22" spans="5:5" x14ac:dyDescent="0.25">
      <c r="E22" s="63"/>
    </row>
  </sheetData>
  <sheetProtection sheet="1" objects="1" scenarios="1"/>
  <mergeCells count="5">
    <mergeCell ref="A1:E1"/>
    <mergeCell ref="A6:A7"/>
    <mergeCell ref="B6:C6"/>
    <mergeCell ref="D6:E6"/>
    <mergeCell ref="B16:D16"/>
  </mergeCells>
  <pageMargins left="0.25" right="0.25" top="0.32" bottom="0.28999999999999998" header="0.3" footer="0.3"/>
  <pageSetup paperSize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2019-06-02T11:03:05Z</dcterms:modified>
</cp:coreProperties>
</file>